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0" windowWidth="27795" windowHeight="12525"/>
  </bookViews>
  <sheets>
    <sheet name="Сравнение газ-электро" sheetId="1" r:id="rId1"/>
    <sheet name="Сравнение ламп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47" i="2" l="1"/>
  <c r="D46" i="2"/>
  <c r="D45" i="2"/>
  <c r="D44" i="2"/>
  <c r="D43" i="2"/>
  <c r="C47" i="2"/>
  <c r="C46" i="2"/>
  <c r="C45" i="2"/>
  <c r="C44" i="2"/>
  <c r="C43" i="2"/>
  <c r="H37" i="2"/>
  <c r="H36" i="2"/>
  <c r="H35" i="2"/>
  <c r="H34" i="2"/>
  <c r="H33" i="2"/>
  <c r="G37" i="2"/>
  <c r="G36" i="2"/>
  <c r="G35" i="2"/>
  <c r="G34" i="2"/>
  <c r="G33" i="2"/>
  <c r="D37" i="2"/>
  <c r="D36" i="2"/>
  <c r="D35" i="2"/>
  <c r="D34" i="2"/>
  <c r="D33" i="2"/>
  <c r="C37" i="2"/>
  <c r="C36" i="2"/>
  <c r="C35" i="2"/>
  <c r="C34" i="2"/>
  <c r="C33" i="2"/>
  <c r="I18" i="2"/>
  <c r="J18" i="2"/>
  <c r="I17" i="2"/>
  <c r="J17" i="2"/>
  <c r="I16" i="2"/>
  <c r="J16" i="2"/>
  <c r="H17" i="2"/>
  <c r="H18" i="2"/>
  <c r="H16" i="2"/>
  <c r="D18" i="2"/>
  <c r="G18" i="2" s="1"/>
  <c r="D17" i="2"/>
  <c r="G17" i="2" s="1"/>
  <c r="D16" i="2"/>
  <c r="G16" i="2" s="1"/>
  <c r="C18" i="2"/>
  <c r="F18" i="2" s="1"/>
  <c r="C17" i="2"/>
  <c r="F17" i="2" s="1"/>
  <c r="C16" i="2"/>
  <c r="F16" i="2" s="1"/>
  <c r="B18" i="2"/>
  <c r="E18" i="2" s="1"/>
  <c r="B17" i="2"/>
  <c r="E17" i="2" s="1"/>
  <c r="B16" i="2"/>
  <c r="E16" i="2" s="1"/>
  <c r="D25" i="2"/>
  <c r="G25" i="2" s="1"/>
  <c r="J25" i="2" s="1"/>
  <c r="D24" i="2"/>
  <c r="G24" i="2" s="1"/>
  <c r="J24" i="2" s="1"/>
  <c r="D23" i="2"/>
  <c r="G23" i="2" s="1"/>
  <c r="J23" i="2" s="1"/>
  <c r="C25" i="2"/>
  <c r="F25" i="2" s="1"/>
  <c r="I25" i="2" s="1"/>
  <c r="C24" i="2"/>
  <c r="F24" i="2" s="1"/>
  <c r="I24" i="2" s="1"/>
  <c r="C23" i="2"/>
  <c r="F23" i="2" s="1"/>
  <c r="I23" i="2" s="1"/>
  <c r="B25" i="2"/>
  <c r="E25" i="2" s="1"/>
  <c r="H25" i="2" s="1"/>
  <c r="B24" i="2"/>
  <c r="E24" i="2" s="1"/>
  <c r="H24" i="2" s="1"/>
  <c r="B23" i="2"/>
  <c r="E23" i="2" s="1"/>
  <c r="H23" i="2" s="1"/>
  <c r="G57" i="2"/>
  <c r="I57" i="2" s="1"/>
  <c r="G56" i="2"/>
  <c r="I56" i="2" s="1"/>
  <c r="G55" i="2"/>
  <c r="I55" i="2" s="1"/>
  <c r="G54" i="2"/>
  <c r="I54" i="2" s="1"/>
  <c r="G53" i="2"/>
  <c r="I53" i="2" s="1"/>
  <c r="J53" i="2" s="1"/>
  <c r="J54" i="2" s="1"/>
  <c r="J55" i="2" s="1"/>
  <c r="J56" i="2" s="1"/>
  <c r="J57" i="2" s="1"/>
  <c r="E57" i="2"/>
  <c r="E56" i="2"/>
  <c r="E55" i="2"/>
  <c r="E54" i="2"/>
  <c r="E53" i="2"/>
  <c r="F53" i="2" s="1"/>
  <c r="F54" i="2" s="1"/>
  <c r="F55" i="2" s="1"/>
  <c r="F56" i="2" s="1"/>
  <c r="F57" i="2" s="1"/>
  <c r="K57" i="2" s="1"/>
  <c r="I47" i="2"/>
  <c r="E47" i="2"/>
  <c r="I46" i="2"/>
  <c r="E46" i="2"/>
  <c r="I45" i="2"/>
  <c r="E45" i="2"/>
  <c r="I44" i="2"/>
  <c r="E44" i="2"/>
  <c r="I43" i="2"/>
  <c r="J43" i="2" s="1"/>
  <c r="J44" i="2" s="1"/>
  <c r="J45" i="2" s="1"/>
  <c r="J46" i="2" s="1"/>
  <c r="J47" i="2" s="1"/>
  <c r="E43" i="2"/>
  <c r="F43" i="2" s="1"/>
  <c r="F44" i="2" s="1"/>
  <c r="F45" i="2" s="1"/>
  <c r="F46" i="2" s="1"/>
  <c r="F47" i="2" s="1"/>
  <c r="I37" i="2"/>
  <c r="I36" i="2"/>
  <c r="I35" i="2"/>
  <c r="I34" i="2"/>
  <c r="I33" i="2"/>
  <c r="J33" i="2" s="1"/>
  <c r="J34" i="2" s="1"/>
  <c r="J35" i="2" s="1"/>
  <c r="J36" i="2" s="1"/>
  <c r="J37" i="2" s="1"/>
  <c r="K53" i="2" l="1"/>
  <c r="K54" i="2"/>
  <c r="K55" i="2"/>
  <c r="K56" i="2"/>
  <c r="K43" i="2"/>
  <c r="K44" i="2" l="1"/>
  <c r="K45" i="2" l="1"/>
  <c r="K47" i="2" l="1"/>
  <c r="K46" i="2"/>
  <c r="E37" i="2" l="1"/>
  <c r="E36" i="2"/>
  <c r="E35" i="2"/>
  <c r="E34" i="2"/>
  <c r="E33" i="2"/>
  <c r="F33" i="2" s="1"/>
  <c r="F34" i="2" l="1"/>
  <c r="K33" i="2"/>
  <c r="F2" i="1"/>
  <c r="G2" i="1" s="1"/>
  <c r="F35" i="2" l="1"/>
  <c r="K34" i="2"/>
  <c r="I2" i="1"/>
  <c r="B4" i="1" s="1"/>
  <c r="C4" i="1" s="1"/>
  <c r="H2" i="1"/>
  <c r="B5" i="1" s="1"/>
  <c r="C5" i="1" s="1"/>
  <c r="F36" i="2" l="1"/>
  <c r="K35" i="2"/>
  <c r="F37" i="2" l="1"/>
  <c r="K37" i="2" s="1"/>
  <c r="K36" i="2"/>
</calcChain>
</file>

<file path=xl/sharedStrings.xml><?xml version="1.0" encoding="utf-8"?>
<sst xmlns="http://schemas.openxmlformats.org/spreadsheetml/2006/main" count="138" uniqueCount="54">
  <si>
    <t>теплоемкость , кДж-кг-град к</t>
  </si>
  <si>
    <t>начальная температура, град</t>
  </si>
  <si>
    <t>конечная температура, град</t>
  </si>
  <si>
    <t>количество тепла, кДж</t>
  </si>
  <si>
    <t>в кВт-ч</t>
  </si>
  <si>
    <t>количество воды, литр</t>
  </si>
  <si>
    <t>необходимый объем электроэнергии для получения тепла, кВт-ч</t>
  </si>
  <si>
    <t>необходимый объем газа для получения тепла, м куб</t>
  </si>
  <si>
    <t>цена нагрева электричеством, грн</t>
  </si>
  <si>
    <t>цена нагрева газом, грн</t>
  </si>
  <si>
    <t>тариф на газ, грн/м куб</t>
  </si>
  <si>
    <t>тариф на электроэнергию, грн-квт-ч</t>
  </si>
  <si>
    <t>с учетом КПД</t>
  </si>
  <si>
    <t>мощность</t>
  </si>
  <si>
    <t>лампа накаливания</t>
  </si>
  <si>
    <t>энергосберегающая</t>
  </si>
  <si>
    <t>светодиодная</t>
  </si>
  <si>
    <t>Вт</t>
  </si>
  <si>
    <t>срок службы, часов</t>
  </si>
  <si>
    <t>5 Вт</t>
  </si>
  <si>
    <t>10 Вт</t>
  </si>
  <si>
    <t>15 Вт</t>
  </si>
  <si>
    <t>мощность в светодиодном эквиваленте</t>
  </si>
  <si>
    <t>Период эксплуатации</t>
  </si>
  <si>
    <t>1й год</t>
  </si>
  <si>
    <t>2й год</t>
  </si>
  <si>
    <t>3й год</t>
  </si>
  <si>
    <t>4й год</t>
  </si>
  <si>
    <t>5й год</t>
  </si>
  <si>
    <t>Стоимость 1 кВт-ч, грн</t>
  </si>
  <si>
    <t>Энергосберегающие лампы</t>
  </si>
  <si>
    <t>Светодиодные лампы</t>
  </si>
  <si>
    <t>Потребление, кВт-ч (8ч в сут)</t>
  </si>
  <si>
    <t>Потребление, кВт-ч (24ч в сут)</t>
  </si>
  <si>
    <t>Затраты всего (в т ч на установку/замену), грн</t>
  </si>
  <si>
    <t>Затраты на электроэнергию в год (8ч в сут), грн</t>
  </si>
  <si>
    <t>Экономия, грн</t>
  </si>
  <si>
    <t>Сравнительная таблица расходов по годам (энергосберегающая/светодиодная)</t>
  </si>
  <si>
    <t>Сравнительная таблица расходов по годам (накаливания/светодиодная)</t>
  </si>
  <si>
    <t>Лампы накаливания</t>
  </si>
  <si>
    <t>Мощность энергосберегющей - 15 ватт, светодиодной - 10 ватт (эквивалентно). Замена ламп - энергосберегающей - раз в 2,5 года, светодиодной раз в 6 лет. Цена на эл энергию - постоянная. Цена на энергосберегающую - 28 грн, светодиодную - 110 грн</t>
  </si>
  <si>
    <t>Мощность лампы накаливания - 75 ватт, светодиодной - 10 ватт (эквивалентно). Замена ламп - накаливания - раз в год, светодиодной раз в 6 лет. Цена на эл энергию - постоянная. Цена - накаливания 3 грн, светодиодной 110 грн.</t>
  </si>
  <si>
    <t>Сравнительная таблица расходов по годам (накаливания/энергосберегающая)</t>
  </si>
  <si>
    <t>Мощность лампы накаливания - 75 ватт, энергосберегающей - 15 ватт (эквивалентно). Замена ламп - накаливания - раз в год, энергосберегающей раз в 2,5 года. Цена на эл энергию - постоянная. Цена - накаливания 3 грн, энергосберегающей 28 грн.</t>
  </si>
  <si>
    <t>Годы эксплуатации</t>
  </si>
  <si>
    <t>Цена  эксплуатации, грн</t>
  </si>
  <si>
    <t>Цена за год использования (365 дней по 24 ч ежедневно), грн/год</t>
  </si>
  <si>
    <t>Цена за год использования (365 дней по 8 ч ежедневно), грн/год</t>
  </si>
  <si>
    <t>Цена потребляемой энергии в сутки, кВт*ч, при 24 часа  работы в сутки, грн</t>
  </si>
  <si>
    <t>Цена потребляемой энергии в сутки, кВт*ч, при 8 часов  работы в сутки, грн</t>
  </si>
  <si>
    <t>потребляемая энергия в сутки, при 24 работе в сутки, кВт*ч</t>
  </si>
  <si>
    <t>потребляемая энергия в сутки, при восмичасовой работе в сутки, кВт*ч</t>
  </si>
  <si>
    <t>Цена ламп, грн</t>
  </si>
  <si>
    <t>Таблица соответствия мощностей по световому потоку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</si>
</sst>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 wrapText="1"/>
    </xf>
    <xf numFmtId="0" fontId="1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horizontal="center" wrapText="1"/>
    </xf>
    <xf numFmtId="0" fontId="4" fillId="0" borderId="1" xfId="0" applyFont="1" applyBorder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Border="1"/>
    <xf numFmtId="0" fontId="4" fillId="0" borderId="0" xfId="0" applyFont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5" borderId="1" xfId="0" applyFill="1" applyBorder="1"/>
    <xf numFmtId="0" fontId="0" fillId="0" borderId="4" xfId="0" applyBorder="1" applyAlignment="1">
      <alignment horizontal="center" vertical="center"/>
    </xf>
    <xf numFmtId="0" fontId="0" fillId="5" borderId="4" xfId="0" applyFill="1" applyBorder="1"/>
    <xf numFmtId="0" fontId="0" fillId="0" borderId="5" xfId="0" applyBorder="1" applyAlignment="1">
      <alignment horizontal="center" vertical="center"/>
    </xf>
    <xf numFmtId="0" fontId="0" fillId="5" borderId="5" xfId="0" applyFill="1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wrapText="1"/>
    </xf>
    <xf numFmtId="0" fontId="0" fillId="0" borderId="4" xfId="0" applyBorder="1"/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3" xfId="0" applyFont="1" applyBorder="1" applyAlignment="1">
      <alignment wrapText="1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0" borderId="19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" fillId="5" borderId="21" xfId="0" applyFont="1" applyFill="1" applyBorder="1" applyAlignment="1">
      <alignment horizontal="center"/>
    </xf>
    <xf numFmtId="0" fontId="4" fillId="0" borderId="0" xfId="0" applyFont="1" applyBorder="1" applyAlignment="1"/>
    <xf numFmtId="0" fontId="0" fillId="0" borderId="4" xfId="0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0" borderId="5" xfId="0" applyBorder="1" applyAlignment="1"/>
    <xf numFmtId="0" fontId="0" fillId="0" borderId="5" xfId="0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/>
    </xf>
    <xf numFmtId="0" fontId="1" fillId="3" borderId="1" xfId="0" applyFont="1" applyFill="1" applyBorder="1"/>
    <xf numFmtId="0" fontId="1" fillId="6" borderId="1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2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uk-U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Лампы накаливания</c:v>
          </c:tx>
          <c:dLbls>
            <c:txPr>
              <a:bodyPr/>
              <a:lstStyle/>
              <a:p>
                <a:pPr>
                  <a:defRPr sz="800" baseline="0"/>
                </a:pPr>
                <a:endParaRPr lang="uk-UA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'Сравнение ламп'!$F$43:$F$47</c:f>
              <c:numCache>
                <c:formatCode>General</c:formatCode>
                <c:ptCount val="5"/>
                <c:pt idx="0">
                  <c:v>222</c:v>
                </c:pt>
                <c:pt idx="1">
                  <c:v>444</c:v>
                </c:pt>
                <c:pt idx="2">
                  <c:v>666</c:v>
                </c:pt>
                <c:pt idx="3">
                  <c:v>888</c:v>
                </c:pt>
                <c:pt idx="4">
                  <c:v>1110</c:v>
                </c:pt>
              </c:numCache>
            </c:numRef>
          </c:val>
          <c:smooth val="0"/>
        </c:ser>
        <c:ser>
          <c:idx val="1"/>
          <c:order val="1"/>
          <c:tx>
            <c:v>Светодиодные лампы</c:v>
          </c:tx>
          <c:dLbls>
            <c:dLbl>
              <c:idx val="0"/>
              <c:layout>
                <c:manualLayout>
                  <c:x val="-0.1026708177810387"/>
                  <c:y val="-8.4875562720133283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1.38744348352755E-2"/>
                  <c:y val="-4.62962962962963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7748869670550492E-3"/>
                  <c:y val="-5.09259259259260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1.9424208769385699E-2"/>
                  <c:y val="-6.48148148148148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2.7748869670552014E-3"/>
                  <c:y val="1.85185185185184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 baseline="0"/>
                </a:pPr>
                <a:endParaRPr lang="uk-UA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'Сравнение ламп'!$J$43:$J$47</c:f>
              <c:numCache>
                <c:formatCode>General</c:formatCode>
                <c:ptCount val="5"/>
                <c:pt idx="0">
                  <c:v>139.19999999999999</c:v>
                </c:pt>
                <c:pt idx="1">
                  <c:v>168.39999999999998</c:v>
                </c:pt>
                <c:pt idx="2">
                  <c:v>197.59999999999997</c:v>
                </c:pt>
                <c:pt idx="3">
                  <c:v>226.79999999999995</c:v>
                </c:pt>
                <c:pt idx="4">
                  <c:v>255.99999999999994</c:v>
                </c:pt>
              </c:numCache>
            </c:numRef>
          </c:val>
          <c:smooth val="0"/>
        </c:ser>
        <c:ser>
          <c:idx val="2"/>
          <c:order val="2"/>
          <c:tx>
            <c:v>Люминисцентные лампы</c:v>
          </c:tx>
          <c:dLbls>
            <c:dLbl>
              <c:idx val="0"/>
              <c:layout>
                <c:manualLayout>
                  <c:x val="-5.549773934110225E-3"/>
                  <c:y val="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1.3888888888888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1.0174468009546032E-16"/>
                  <c:y val="3.70370370370369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387443483527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 baseline="0"/>
                </a:pPr>
                <a:endParaRPr lang="uk-UA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'Сравнение ламп'!$F$33:$F$37</c:f>
              <c:numCache>
                <c:formatCode>General</c:formatCode>
                <c:ptCount val="5"/>
                <c:pt idx="0">
                  <c:v>71.8</c:v>
                </c:pt>
                <c:pt idx="1">
                  <c:v>115.6</c:v>
                </c:pt>
                <c:pt idx="2">
                  <c:v>187.39999999999998</c:v>
                </c:pt>
                <c:pt idx="3">
                  <c:v>231.2</c:v>
                </c:pt>
                <c:pt idx="4">
                  <c:v>275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61120"/>
        <c:axId val="78389824"/>
      </c:lineChart>
      <c:catAx>
        <c:axId val="57861120"/>
        <c:scaling>
          <c:orientation val="minMax"/>
        </c:scaling>
        <c:delete val="0"/>
        <c:axPos val="b"/>
        <c:majorTickMark val="out"/>
        <c:minorTickMark val="none"/>
        <c:tickLblPos val="nextTo"/>
        <c:crossAx val="78389824"/>
        <c:crosses val="autoZero"/>
        <c:auto val="1"/>
        <c:lblAlgn val="ctr"/>
        <c:lblOffset val="100"/>
        <c:noMultiLvlLbl val="0"/>
      </c:catAx>
      <c:valAx>
        <c:axId val="783898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78611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effectLst>
      <a:outerShdw blurRad="50800" dist="38100" dir="18900000" algn="bl" rotWithShape="0">
        <a:prstClr val="black">
          <a:alpha val="40000"/>
        </a:prstClr>
      </a:outerShdw>
    </a:effectLst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507205</xdr:colOff>
      <xdr:row>29</xdr:row>
      <xdr:rowOff>342901</xdr:rowOff>
    </xdr:from>
    <xdr:to>
      <xdr:col>19</xdr:col>
      <xdr:colOff>452436</xdr:colOff>
      <xdr:row>38</xdr:row>
      <xdr:rowOff>180976</xdr:rowOff>
    </xdr:to>
    <xdr:graphicFrame macro="">
      <xdr:nvGraphicFramePr>
        <xdr:cNvPr id="2" name="Диаграмма 1" title="Цена эксплуатации электроосвещения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B3" sqref="B3"/>
    </sheetView>
  </sheetViews>
  <sheetFormatPr defaultRowHeight="15" x14ac:dyDescent="0.25"/>
  <cols>
    <col min="1" max="1" width="32.28515625" customWidth="1"/>
    <col min="2" max="2" width="15.5703125" customWidth="1"/>
    <col min="3" max="3" width="15.140625" customWidth="1"/>
    <col min="7" max="7" width="12" customWidth="1"/>
    <col min="9" max="9" width="10.140625" customWidth="1"/>
  </cols>
  <sheetData>
    <row r="1" spans="1:14" ht="141.75" x14ac:dyDescent="0.25">
      <c r="B1" s="4" t="s">
        <v>5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7</v>
      </c>
      <c r="I1" s="4" t="s">
        <v>6</v>
      </c>
      <c r="J1" s="4" t="s">
        <v>10</v>
      </c>
      <c r="K1" s="4" t="s">
        <v>11</v>
      </c>
      <c r="M1" s="1"/>
      <c r="N1" s="1"/>
    </row>
    <row r="2" spans="1:14" ht="15.75" x14ac:dyDescent="0.25">
      <c r="B2" s="5">
        <v>100</v>
      </c>
      <c r="C2" s="5">
        <v>4.1829999999999998</v>
      </c>
      <c r="D2" s="5">
        <v>10</v>
      </c>
      <c r="E2" s="5">
        <v>75</v>
      </c>
      <c r="F2" s="5">
        <f>C2*B2*(E2-D2)</f>
        <v>27189.499999999996</v>
      </c>
      <c r="G2" s="5">
        <f>F2*0.000277777777777778</f>
        <v>7.552638888888894</v>
      </c>
      <c r="H2" s="5">
        <f>G2*0.1</f>
        <v>0.7552638888888894</v>
      </c>
      <c r="I2" s="5">
        <f>G2*1.03</f>
        <v>7.7792180555555612</v>
      </c>
      <c r="J2" s="5">
        <v>0.78</v>
      </c>
      <c r="K2" s="5">
        <v>0.2802</v>
      </c>
    </row>
    <row r="3" spans="1:14" x14ac:dyDescent="0.25">
      <c r="C3" t="s">
        <v>12</v>
      </c>
    </row>
    <row r="4" spans="1:14" ht="18.75" x14ac:dyDescent="0.3">
      <c r="A4" s="2" t="s">
        <v>8</v>
      </c>
      <c r="B4" s="3">
        <f>I2*K2</f>
        <v>2.1797368991666684</v>
      </c>
      <c r="C4">
        <f>1*B4</f>
        <v>2.1797368991666684</v>
      </c>
    </row>
    <row r="5" spans="1:14" ht="18.75" x14ac:dyDescent="0.3">
      <c r="A5" s="2" t="s">
        <v>9</v>
      </c>
      <c r="B5" s="3">
        <f>H2*J2</f>
        <v>0.58910583333333377</v>
      </c>
      <c r="C5">
        <f>1.2*B5</f>
        <v>0.70692700000000053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7"/>
  <sheetViews>
    <sheetView topLeftCell="A4" zoomScale="130" zoomScaleNormal="130" workbookViewId="0">
      <selection activeCell="G10" sqref="G10"/>
    </sheetView>
  </sheetViews>
  <sheetFormatPr defaultRowHeight="15" x14ac:dyDescent="0.25"/>
  <cols>
    <col min="1" max="1" width="21.42578125" customWidth="1"/>
    <col min="2" max="2" width="10.5703125" customWidth="1"/>
    <col min="3" max="3" width="11.7109375" customWidth="1"/>
    <col min="4" max="4" width="10.28515625" customWidth="1"/>
    <col min="5" max="5" width="9.7109375" customWidth="1"/>
    <col min="6" max="6" width="10.7109375" customWidth="1"/>
    <col min="7" max="7" width="11.7109375" customWidth="1"/>
    <col min="8" max="8" width="10.7109375" customWidth="1"/>
    <col min="9" max="9" width="12.140625" customWidth="1"/>
    <col min="10" max="10" width="13.7109375" customWidth="1"/>
    <col min="11" max="11" width="10.7109375" customWidth="1"/>
    <col min="12" max="12" width="8.42578125" customWidth="1"/>
    <col min="13" max="13" width="4.42578125" customWidth="1"/>
    <col min="14" max="14" width="5" customWidth="1"/>
    <col min="15" max="15" width="20.140625" customWidth="1"/>
    <col min="16" max="16" width="6.28515625" customWidth="1"/>
    <col min="17" max="17" width="7.5703125" customWidth="1"/>
    <col min="18" max="18" width="6.7109375" customWidth="1"/>
    <col min="19" max="19" width="18.5703125" customWidth="1"/>
    <col min="20" max="20" width="11.28515625" customWidth="1"/>
    <col min="24" max="24" width="10" customWidth="1"/>
  </cols>
  <sheetData>
    <row r="1" spans="1:28" ht="16.5" thickBot="1" x14ac:dyDescent="0.3">
      <c r="B1" s="84" t="s">
        <v>53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</row>
    <row r="2" spans="1:28" x14ac:dyDescent="0.25">
      <c r="A2" s="11" t="s">
        <v>13</v>
      </c>
      <c r="B2" s="73" t="s">
        <v>17</v>
      </c>
      <c r="C2" s="74" t="s">
        <v>17</v>
      </c>
      <c r="D2" s="71" t="s">
        <v>17</v>
      </c>
      <c r="E2" s="74" t="s">
        <v>17</v>
      </c>
      <c r="F2" s="74" t="s">
        <v>17</v>
      </c>
      <c r="G2" s="74" t="s">
        <v>17</v>
      </c>
      <c r="H2" s="74" t="s">
        <v>17</v>
      </c>
      <c r="I2" s="74" t="s">
        <v>17</v>
      </c>
      <c r="J2" s="71" t="s">
        <v>17</v>
      </c>
      <c r="K2" s="74" t="s">
        <v>17</v>
      </c>
      <c r="L2" s="74" t="s">
        <v>17</v>
      </c>
      <c r="M2" s="74" t="s">
        <v>17</v>
      </c>
      <c r="N2" s="74" t="s">
        <v>17</v>
      </c>
      <c r="O2" s="71" t="s">
        <v>17</v>
      </c>
      <c r="P2" s="74" t="s">
        <v>17</v>
      </c>
      <c r="Q2" s="74" t="s">
        <v>17</v>
      </c>
      <c r="R2" s="74" t="s">
        <v>17</v>
      </c>
      <c r="S2" s="72" t="s">
        <v>18</v>
      </c>
    </row>
    <row r="3" spans="1:28" x14ac:dyDescent="0.25">
      <c r="A3" s="11" t="s">
        <v>14</v>
      </c>
      <c r="B3" s="33">
        <v>30</v>
      </c>
      <c r="C3" s="45">
        <v>35</v>
      </c>
      <c r="D3" s="46">
        <v>40</v>
      </c>
      <c r="E3" s="47">
        <v>45</v>
      </c>
      <c r="F3" s="33">
        <v>50</v>
      </c>
      <c r="G3" s="33">
        <v>55</v>
      </c>
      <c r="H3" s="33">
        <v>60</v>
      </c>
      <c r="I3" s="45">
        <v>65</v>
      </c>
      <c r="J3" s="46">
        <v>75</v>
      </c>
      <c r="K3" s="47">
        <v>80</v>
      </c>
      <c r="L3" s="33">
        <v>90</v>
      </c>
      <c r="M3" s="33">
        <v>100</v>
      </c>
      <c r="N3" s="45">
        <v>115</v>
      </c>
      <c r="O3" s="46">
        <v>120</v>
      </c>
      <c r="P3" s="47">
        <v>130</v>
      </c>
      <c r="Q3" s="33">
        <v>180</v>
      </c>
      <c r="R3" s="33">
        <v>275</v>
      </c>
      <c r="S3" s="33">
        <v>1000</v>
      </c>
    </row>
    <row r="4" spans="1:28" x14ac:dyDescent="0.25">
      <c r="A4" s="11" t="s">
        <v>15</v>
      </c>
      <c r="B4" s="32">
        <v>6</v>
      </c>
      <c r="C4" s="48">
        <v>7</v>
      </c>
      <c r="D4" s="49">
        <v>8</v>
      </c>
      <c r="E4" s="50">
        <v>9</v>
      </c>
      <c r="F4" s="32">
        <v>10</v>
      </c>
      <c r="G4" s="32">
        <v>11</v>
      </c>
      <c r="H4" s="32">
        <v>12</v>
      </c>
      <c r="I4" s="48">
        <v>13</v>
      </c>
      <c r="J4" s="49">
        <v>15</v>
      </c>
      <c r="K4" s="50">
        <v>16</v>
      </c>
      <c r="L4" s="32">
        <v>18</v>
      </c>
      <c r="M4" s="32">
        <v>20</v>
      </c>
      <c r="N4" s="48">
        <v>23</v>
      </c>
      <c r="O4" s="49">
        <v>24</v>
      </c>
      <c r="P4" s="50">
        <v>26</v>
      </c>
      <c r="Q4" s="32">
        <v>36</v>
      </c>
      <c r="R4" s="32">
        <v>55</v>
      </c>
      <c r="S4" s="32">
        <v>8000</v>
      </c>
    </row>
    <row r="5" spans="1:28" ht="15.75" thickBot="1" x14ac:dyDescent="0.3">
      <c r="A5" s="11" t="s">
        <v>16</v>
      </c>
      <c r="B5" s="18"/>
      <c r="C5" s="20"/>
      <c r="D5" s="51">
        <v>5</v>
      </c>
      <c r="E5" s="22"/>
      <c r="F5" s="18"/>
      <c r="G5" s="18"/>
      <c r="H5" s="18"/>
      <c r="I5" s="20"/>
      <c r="J5" s="51">
        <v>10</v>
      </c>
      <c r="K5" s="22"/>
      <c r="L5" s="18"/>
      <c r="M5" s="18"/>
      <c r="N5" s="20"/>
      <c r="O5" s="51">
        <v>15</v>
      </c>
      <c r="P5" s="22"/>
      <c r="Q5" s="18"/>
      <c r="R5" s="18"/>
      <c r="S5" s="31">
        <v>50000</v>
      </c>
    </row>
    <row r="7" spans="1:28" ht="16.5" thickBot="1" x14ac:dyDescent="0.3">
      <c r="A7" s="52"/>
      <c r="B7" s="81" t="s">
        <v>52</v>
      </c>
      <c r="C7" s="81"/>
      <c r="D7" s="81"/>
    </row>
    <row r="8" spans="1:28" ht="45" x14ac:dyDescent="0.25">
      <c r="A8" s="25" t="s">
        <v>22</v>
      </c>
      <c r="B8" s="42" t="s">
        <v>19</v>
      </c>
      <c r="C8" s="43" t="s">
        <v>20</v>
      </c>
      <c r="D8" s="44" t="s">
        <v>21</v>
      </c>
    </row>
    <row r="9" spans="1:28" x14ac:dyDescent="0.25">
      <c r="A9" s="26" t="s">
        <v>14</v>
      </c>
      <c r="B9" s="34"/>
      <c r="C9" s="33">
        <v>3</v>
      </c>
      <c r="D9" s="35">
        <v>6</v>
      </c>
    </row>
    <row r="10" spans="1:28" x14ac:dyDescent="0.25">
      <c r="A10" s="26" t="s">
        <v>15</v>
      </c>
      <c r="B10" s="36"/>
      <c r="C10" s="32">
        <v>28</v>
      </c>
      <c r="D10" s="37">
        <v>36</v>
      </c>
    </row>
    <row r="11" spans="1:28" ht="15.75" thickBot="1" x14ac:dyDescent="0.3">
      <c r="A11" s="26" t="s">
        <v>16</v>
      </c>
      <c r="B11" s="38"/>
      <c r="C11" s="39">
        <v>110</v>
      </c>
      <c r="D11" s="40">
        <v>150</v>
      </c>
    </row>
    <row r="12" spans="1:28" ht="15.75" customHeight="1" thickBot="1" x14ac:dyDescent="0.3"/>
    <row r="13" spans="1:28" ht="15.75" customHeight="1" x14ac:dyDescent="0.25">
      <c r="A13" s="29"/>
      <c r="B13" s="75" t="s">
        <v>50</v>
      </c>
      <c r="C13" s="76"/>
      <c r="D13" s="77"/>
      <c r="E13" s="75" t="s">
        <v>48</v>
      </c>
      <c r="F13" s="76"/>
      <c r="G13" s="77"/>
      <c r="H13" s="75" t="s">
        <v>46</v>
      </c>
      <c r="I13" s="76"/>
      <c r="J13" s="77"/>
      <c r="M13" s="8"/>
      <c r="N13" s="8"/>
      <c r="O13" s="8"/>
      <c r="W13" s="9"/>
    </row>
    <row r="14" spans="1:28" ht="27.75" customHeight="1" x14ac:dyDescent="0.25">
      <c r="A14" s="30"/>
      <c r="B14" s="78"/>
      <c r="C14" s="79"/>
      <c r="D14" s="80"/>
      <c r="E14" s="78"/>
      <c r="F14" s="79"/>
      <c r="G14" s="80"/>
      <c r="H14" s="78"/>
      <c r="I14" s="79"/>
      <c r="J14" s="80"/>
      <c r="M14" s="8"/>
      <c r="N14" s="8"/>
      <c r="O14" s="8"/>
    </row>
    <row r="15" spans="1:28" ht="46.5" customHeight="1" x14ac:dyDescent="0.25">
      <c r="A15" s="25" t="s">
        <v>22</v>
      </c>
      <c r="B15" s="23" t="s">
        <v>19</v>
      </c>
      <c r="C15" s="13" t="s">
        <v>20</v>
      </c>
      <c r="D15" s="24" t="s">
        <v>21</v>
      </c>
      <c r="E15" s="23" t="s">
        <v>19</v>
      </c>
      <c r="F15" s="13" t="s">
        <v>20</v>
      </c>
      <c r="G15" s="24" t="s">
        <v>21</v>
      </c>
      <c r="H15" s="23" t="s">
        <v>19</v>
      </c>
      <c r="I15" s="13" t="s">
        <v>20</v>
      </c>
      <c r="J15" s="24" t="s">
        <v>21</v>
      </c>
      <c r="K15" s="41"/>
      <c r="L15" s="15"/>
      <c r="M15" s="8"/>
      <c r="N15" s="8"/>
      <c r="O15" s="8"/>
      <c r="R15" s="7"/>
      <c r="S15" s="8"/>
      <c r="T15" s="8"/>
      <c r="U15" s="8"/>
      <c r="Z15" s="8"/>
      <c r="AA15" s="8"/>
      <c r="AB15" s="8"/>
    </row>
    <row r="16" spans="1:28" x14ac:dyDescent="0.25">
      <c r="A16" s="26" t="s">
        <v>14</v>
      </c>
      <c r="B16" s="34">
        <f>(D3*24)/1000</f>
        <v>0.96</v>
      </c>
      <c r="C16" s="33">
        <f>(J3*24)/1000</f>
        <v>1.8</v>
      </c>
      <c r="D16" s="35">
        <f>(O3*24)/1000</f>
        <v>2.88</v>
      </c>
      <c r="E16" s="34">
        <f>0.2802*B16</f>
        <v>0.26899200000000001</v>
      </c>
      <c r="F16" s="33">
        <f t="shared" ref="F16:G18" si="0">0.2802*C16</f>
        <v>0.50436000000000003</v>
      </c>
      <c r="G16" s="35">
        <f t="shared" si="0"/>
        <v>0.80697600000000003</v>
      </c>
      <c r="H16" s="34">
        <f>365*E16</f>
        <v>98.182079999999999</v>
      </c>
      <c r="I16" s="33">
        <f t="shared" ref="I16:J18" si="1">365*F16</f>
        <v>184.09140000000002</v>
      </c>
      <c r="J16" s="35">
        <f t="shared" si="1"/>
        <v>294.54624000000001</v>
      </c>
      <c r="M16" s="8"/>
      <c r="N16" s="8"/>
      <c r="O16" s="8"/>
      <c r="P16" s="6"/>
      <c r="Q16" s="6"/>
      <c r="R16" s="6"/>
    </row>
    <row r="17" spans="1:21" x14ac:dyDescent="0.25">
      <c r="A17" s="26" t="s">
        <v>15</v>
      </c>
      <c r="B17" s="36">
        <f>(D4*24)/1000</f>
        <v>0.192</v>
      </c>
      <c r="C17" s="32">
        <f>(J4*24)/1000</f>
        <v>0.36</v>
      </c>
      <c r="D17" s="37">
        <f>(O4*24)/1000</f>
        <v>0.57599999999999996</v>
      </c>
      <c r="E17" s="36">
        <f t="shared" ref="E17:E18" si="2">0.2802*B17</f>
        <v>5.3798400000000003E-2</v>
      </c>
      <c r="F17" s="32">
        <f t="shared" si="0"/>
        <v>0.100872</v>
      </c>
      <c r="G17" s="37">
        <f t="shared" si="0"/>
        <v>0.16139519999999999</v>
      </c>
      <c r="H17" s="36">
        <f t="shared" ref="H17:H18" si="3">365*E17</f>
        <v>19.636416000000001</v>
      </c>
      <c r="I17" s="32">
        <f t="shared" si="1"/>
        <v>36.818280000000001</v>
      </c>
      <c r="J17" s="37">
        <f t="shared" si="1"/>
        <v>58.909247999999998</v>
      </c>
      <c r="P17" s="6"/>
      <c r="Q17" s="6"/>
      <c r="R17" s="6"/>
    </row>
    <row r="18" spans="1:21" ht="15.75" thickBot="1" x14ac:dyDescent="0.3">
      <c r="A18" s="26" t="s">
        <v>16</v>
      </c>
      <c r="B18" s="38">
        <f>(D5*24)/1000</f>
        <v>0.12</v>
      </c>
      <c r="C18" s="39">
        <f>(J5*24)/1000</f>
        <v>0.24</v>
      </c>
      <c r="D18" s="40">
        <f>(O5*24)/1000</f>
        <v>0.36</v>
      </c>
      <c r="E18" s="38">
        <f t="shared" si="2"/>
        <v>3.3624000000000001E-2</v>
      </c>
      <c r="F18" s="39">
        <f t="shared" si="0"/>
        <v>6.7248000000000002E-2</v>
      </c>
      <c r="G18" s="40">
        <f t="shared" si="0"/>
        <v>0.100872</v>
      </c>
      <c r="H18" s="38">
        <f t="shared" si="3"/>
        <v>12.27276</v>
      </c>
      <c r="I18" s="39">
        <f t="shared" si="1"/>
        <v>24.54552</v>
      </c>
      <c r="J18" s="40">
        <f t="shared" si="1"/>
        <v>36.818280000000001</v>
      </c>
      <c r="P18" s="6"/>
      <c r="Q18" s="6"/>
      <c r="R18" s="6"/>
    </row>
    <row r="19" spans="1:21" ht="15.75" thickBot="1" x14ac:dyDescent="0.3"/>
    <row r="20" spans="1:21" ht="15.75" customHeight="1" x14ac:dyDescent="0.25">
      <c r="A20" s="16"/>
      <c r="B20" s="85" t="s">
        <v>51</v>
      </c>
      <c r="C20" s="86"/>
      <c r="D20" s="87"/>
      <c r="E20" s="75" t="s">
        <v>49</v>
      </c>
      <c r="F20" s="76"/>
      <c r="G20" s="77"/>
      <c r="H20" s="75" t="s">
        <v>47</v>
      </c>
      <c r="I20" s="76"/>
      <c r="J20" s="77"/>
      <c r="S20" s="9"/>
    </row>
    <row r="21" spans="1:21" ht="30" customHeight="1" x14ac:dyDescent="0.25">
      <c r="A21" s="17"/>
      <c r="B21" s="88"/>
      <c r="C21" s="89"/>
      <c r="D21" s="90"/>
      <c r="E21" s="78"/>
      <c r="F21" s="79"/>
      <c r="G21" s="80"/>
      <c r="H21" s="78"/>
      <c r="I21" s="79"/>
      <c r="J21" s="80"/>
    </row>
    <row r="22" spans="1:21" ht="45" x14ac:dyDescent="0.25">
      <c r="A22" s="25" t="s">
        <v>22</v>
      </c>
      <c r="B22" s="23" t="s">
        <v>19</v>
      </c>
      <c r="C22" s="13" t="s">
        <v>20</v>
      </c>
      <c r="D22" s="24" t="s">
        <v>21</v>
      </c>
      <c r="E22" s="23" t="s">
        <v>19</v>
      </c>
      <c r="F22" s="13" t="s">
        <v>20</v>
      </c>
      <c r="G22" s="24" t="s">
        <v>21</v>
      </c>
      <c r="H22" s="23" t="s">
        <v>19</v>
      </c>
      <c r="I22" s="13" t="s">
        <v>20</v>
      </c>
      <c r="J22" s="24" t="s">
        <v>21</v>
      </c>
    </row>
    <row r="23" spans="1:21" x14ac:dyDescent="0.25">
      <c r="A23" s="26" t="s">
        <v>14</v>
      </c>
      <c r="B23" s="34">
        <f>(D3*8)/1000</f>
        <v>0.32</v>
      </c>
      <c r="C23" s="33">
        <f>(J3*8)/1000</f>
        <v>0.6</v>
      </c>
      <c r="D23" s="35">
        <f>(O3*8)/1000</f>
        <v>0.96</v>
      </c>
      <c r="E23" s="34">
        <f>0.2802*B23</f>
        <v>8.9664000000000008E-2</v>
      </c>
      <c r="F23" s="33">
        <f>0.2802*C23</f>
        <v>0.16811999999999999</v>
      </c>
      <c r="G23" s="35">
        <f>0.2802*D23</f>
        <v>0.26899200000000001</v>
      </c>
      <c r="H23" s="34">
        <f>365*E23</f>
        <v>32.727360000000004</v>
      </c>
      <c r="I23" s="33">
        <f>365*F23</f>
        <v>61.363799999999998</v>
      </c>
      <c r="J23" s="35">
        <f>365*G23</f>
        <v>98.182079999999999</v>
      </c>
    </row>
    <row r="24" spans="1:21" x14ac:dyDescent="0.25">
      <c r="A24" s="26" t="s">
        <v>15</v>
      </c>
      <c r="B24" s="36">
        <f>(D4*8)/1000</f>
        <v>6.4000000000000001E-2</v>
      </c>
      <c r="C24" s="32">
        <f>(J4*8)/1000</f>
        <v>0.12</v>
      </c>
      <c r="D24" s="37">
        <f>(O4*8)/1000</f>
        <v>0.192</v>
      </c>
      <c r="E24" s="36">
        <f t="shared" ref="E24:E25" si="4">0.2802*B24</f>
        <v>1.7932800000000002E-2</v>
      </c>
      <c r="F24" s="32">
        <f t="shared" ref="F24:F25" si="5">0.2802*C24</f>
        <v>3.3624000000000001E-2</v>
      </c>
      <c r="G24" s="37">
        <f t="shared" ref="G24:G25" si="6">0.2802*D24</f>
        <v>5.3798400000000003E-2</v>
      </c>
      <c r="H24" s="36">
        <f t="shared" ref="H24:H25" si="7">365*E24</f>
        <v>6.5454720000000011</v>
      </c>
      <c r="I24" s="32">
        <f t="shared" ref="I24:I25" si="8">365*F24</f>
        <v>12.27276</v>
      </c>
      <c r="J24" s="37">
        <f t="shared" ref="J24:J25" si="9">365*G24</f>
        <v>19.636416000000001</v>
      </c>
    </row>
    <row r="25" spans="1:21" ht="15.75" thickBot="1" x14ac:dyDescent="0.3">
      <c r="A25" s="26" t="s">
        <v>16</v>
      </c>
      <c r="B25" s="38">
        <f>(D5*8)/1000</f>
        <v>0.04</v>
      </c>
      <c r="C25" s="39">
        <f>(J5*8)/1000</f>
        <v>0.08</v>
      </c>
      <c r="D25" s="40">
        <f>(O5*8)/1000</f>
        <v>0.12</v>
      </c>
      <c r="E25" s="38">
        <f t="shared" si="4"/>
        <v>1.1208000000000001E-2</v>
      </c>
      <c r="F25" s="39">
        <f t="shared" si="5"/>
        <v>2.2416000000000002E-2</v>
      </c>
      <c r="G25" s="40">
        <f t="shared" si="6"/>
        <v>3.3624000000000001E-2</v>
      </c>
      <c r="H25" s="38">
        <f t="shared" si="7"/>
        <v>4.0909200000000006</v>
      </c>
      <c r="I25" s="39">
        <f t="shared" si="8"/>
        <v>8.1818400000000011</v>
      </c>
      <c r="J25" s="40">
        <f t="shared" si="9"/>
        <v>12.27276</v>
      </c>
    </row>
    <row r="29" spans="1:21" ht="18.75" x14ac:dyDescent="0.25">
      <c r="A29" s="92" t="s">
        <v>37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</row>
    <row r="30" spans="1:21" ht="30.75" customHeight="1" thickBot="1" x14ac:dyDescent="0.3">
      <c r="A30" s="91" t="s">
        <v>40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</row>
    <row r="31" spans="1:21" x14ac:dyDescent="0.25">
      <c r="B31" s="53"/>
      <c r="C31" s="97" t="s">
        <v>30</v>
      </c>
      <c r="D31" s="98"/>
      <c r="E31" s="98"/>
      <c r="F31" s="99"/>
      <c r="G31" s="100" t="s">
        <v>31</v>
      </c>
      <c r="H31" s="101"/>
      <c r="I31" s="101"/>
      <c r="J31" s="102"/>
      <c r="K31" s="60"/>
      <c r="L31" s="83" t="s">
        <v>45</v>
      </c>
    </row>
    <row r="32" spans="1:21" ht="93" customHeight="1" x14ac:dyDescent="0.25">
      <c r="A32" s="12" t="s">
        <v>23</v>
      </c>
      <c r="B32" s="53" t="s">
        <v>29</v>
      </c>
      <c r="C32" s="54" t="s">
        <v>32</v>
      </c>
      <c r="D32" s="27" t="s">
        <v>33</v>
      </c>
      <c r="E32" s="27" t="s">
        <v>35</v>
      </c>
      <c r="F32" s="55" t="s">
        <v>34</v>
      </c>
      <c r="G32" s="62" t="s">
        <v>32</v>
      </c>
      <c r="H32" s="28" t="s">
        <v>33</v>
      </c>
      <c r="I32" s="28" t="s">
        <v>35</v>
      </c>
      <c r="J32" s="63" t="s">
        <v>34</v>
      </c>
      <c r="K32" s="61" t="s">
        <v>36</v>
      </c>
      <c r="L32" s="83"/>
      <c r="M32" s="10"/>
      <c r="N32" s="10"/>
      <c r="O32" s="10"/>
      <c r="P32" s="10"/>
      <c r="Q32" s="10"/>
      <c r="R32" s="10"/>
      <c r="S32" s="10"/>
      <c r="T32" s="7"/>
      <c r="U32" s="7"/>
    </row>
    <row r="33" spans="1:25" x14ac:dyDescent="0.25">
      <c r="A33" s="13" t="s">
        <v>24</v>
      </c>
      <c r="B33" s="19">
        <v>0.2802</v>
      </c>
      <c r="C33" s="23">
        <f>C24</f>
        <v>0.12</v>
      </c>
      <c r="D33" s="13">
        <f>C17</f>
        <v>0.36</v>
      </c>
      <c r="E33" s="13">
        <f>C33*365</f>
        <v>43.8</v>
      </c>
      <c r="F33" s="56">
        <f>28+E33</f>
        <v>71.8</v>
      </c>
      <c r="G33" s="23">
        <f>C25</f>
        <v>0.08</v>
      </c>
      <c r="H33" s="13">
        <f>C18</f>
        <v>0.24</v>
      </c>
      <c r="I33" s="13">
        <f>G33*365</f>
        <v>29.2</v>
      </c>
      <c r="J33" s="64">
        <f>110+I33</f>
        <v>139.19999999999999</v>
      </c>
      <c r="K33" s="21">
        <f>F33-J33</f>
        <v>-67.399999999999991</v>
      </c>
      <c r="L33" s="83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x14ac:dyDescent="0.25">
      <c r="A34" s="13" t="s">
        <v>25</v>
      </c>
      <c r="B34" s="19">
        <v>0.2802</v>
      </c>
      <c r="C34" s="23">
        <f>C24</f>
        <v>0.12</v>
      </c>
      <c r="D34" s="13">
        <f>C17</f>
        <v>0.36</v>
      </c>
      <c r="E34" s="13">
        <f t="shared" ref="E34:E37" si="10">C34*365</f>
        <v>43.8</v>
      </c>
      <c r="F34" s="56">
        <f>F33+E34</f>
        <v>115.6</v>
      </c>
      <c r="G34" s="23">
        <f>C25</f>
        <v>0.08</v>
      </c>
      <c r="H34" s="13">
        <f>C18</f>
        <v>0.24</v>
      </c>
      <c r="I34" s="13">
        <f t="shared" ref="I34:I37" si="11">G34*365</f>
        <v>29.2</v>
      </c>
      <c r="J34" s="64">
        <f>J33+I34</f>
        <v>168.39999999999998</v>
      </c>
      <c r="K34" s="21">
        <f>F34-J34</f>
        <v>-52.799999999999983</v>
      </c>
      <c r="L34" s="83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x14ac:dyDescent="0.25">
      <c r="A35" s="13" t="s">
        <v>26</v>
      </c>
      <c r="B35" s="19">
        <v>0.2802</v>
      </c>
      <c r="C35" s="23">
        <f>C24</f>
        <v>0.12</v>
      </c>
      <c r="D35" s="13">
        <f>C17</f>
        <v>0.36</v>
      </c>
      <c r="E35" s="13">
        <f t="shared" si="10"/>
        <v>43.8</v>
      </c>
      <c r="F35" s="56">
        <f>28+F34+E35</f>
        <v>187.39999999999998</v>
      </c>
      <c r="G35" s="23">
        <f>C25</f>
        <v>0.08</v>
      </c>
      <c r="H35" s="13">
        <f>C18</f>
        <v>0.24</v>
      </c>
      <c r="I35" s="13">
        <f t="shared" si="11"/>
        <v>29.2</v>
      </c>
      <c r="J35" s="64">
        <f>J34+I35</f>
        <v>197.59999999999997</v>
      </c>
      <c r="K35" s="21">
        <f>F35-J35</f>
        <v>-10.199999999999989</v>
      </c>
      <c r="L35" s="83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x14ac:dyDescent="0.25">
      <c r="A36" s="13" t="s">
        <v>27</v>
      </c>
      <c r="B36" s="19">
        <v>0.2802</v>
      </c>
      <c r="C36" s="23">
        <f>C24</f>
        <v>0.12</v>
      </c>
      <c r="D36" s="13">
        <f>C17</f>
        <v>0.36</v>
      </c>
      <c r="E36" s="13">
        <f t="shared" si="10"/>
        <v>43.8</v>
      </c>
      <c r="F36" s="56">
        <f>F35+E36</f>
        <v>231.2</v>
      </c>
      <c r="G36" s="23">
        <f>C25</f>
        <v>0.08</v>
      </c>
      <c r="H36" s="13">
        <f>C18</f>
        <v>0.24</v>
      </c>
      <c r="I36" s="13">
        <f t="shared" si="11"/>
        <v>29.2</v>
      </c>
      <c r="J36" s="64">
        <f>J35+I36</f>
        <v>226.79999999999995</v>
      </c>
      <c r="K36" s="21">
        <f>F36-J36</f>
        <v>4.4000000000000341</v>
      </c>
      <c r="L36" s="83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15.75" thickBot="1" x14ac:dyDescent="0.3">
      <c r="A37" s="13" t="s">
        <v>28</v>
      </c>
      <c r="B37" s="19">
        <v>0.2802</v>
      </c>
      <c r="C37" s="57">
        <f>C24</f>
        <v>0.12</v>
      </c>
      <c r="D37" s="58">
        <f>C17</f>
        <v>0.36</v>
      </c>
      <c r="E37" s="58">
        <f t="shared" si="10"/>
        <v>43.8</v>
      </c>
      <c r="F37" s="59">
        <f>F36+E37</f>
        <v>275</v>
      </c>
      <c r="G37" s="57">
        <f>C25</f>
        <v>0.08</v>
      </c>
      <c r="H37" s="58">
        <f>C18</f>
        <v>0.24</v>
      </c>
      <c r="I37" s="58">
        <f t="shared" si="11"/>
        <v>29.2</v>
      </c>
      <c r="J37" s="65">
        <f>J36+I37</f>
        <v>255.99999999999994</v>
      </c>
      <c r="K37" s="21">
        <f>F37-J37</f>
        <v>19.000000000000057</v>
      </c>
      <c r="L37" s="83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 spans="1:25" ht="18.75" x14ac:dyDescent="0.25">
      <c r="A39" s="92" t="s">
        <v>38</v>
      </c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 spans="1:25" ht="28.5" customHeight="1" thickBot="1" x14ac:dyDescent="0.3">
      <c r="A40" s="93" t="s">
        <v>41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O40" s="82" t="s">
        <v>44</v>
      </c>
      <c r="P40" s="82"/>
      <c r="Q40" s="82"/>
    </row>
    <row r="41" spans="1:25" x14ac:dyDescent="0.25">
      <c r="B41" s="53"/>
      <c r="C41" s="94" t="s">
        <v>39</v>
      </c>
      <c r="D41" s="95"/>
      <c r="E41" s="95"/>
      <c r="F41" s="96"/>
      <c r="G41" s="100" t="s">
        <v>31</v>
      </c>
      <c r="H41" s="101"/>
      <c r="I41" s="101"/>
      <c r="J41" s="102"/>
      <c r="K41" s="60"/>
    </row>
    <row r="42" spans="1:25" ht="90" x14ac:dyDescent="0.25">
      <c r="A42" s="12" t="s">
        <v>23</v>
      </c>
      <c r="B42" s="53" t="s">
        <v>29</v>
      </c>
      <c r="C42" s="66" t="s">
        <v>32</v>
      </c>
      <c r="D42" s="14" t="s">
        <v>33</v>
      </c>
      <c r="E42" s="14" t="s">
        <v>35</v>
      </c>
      <c r="F42" s="67" t="s">
        <v>34</v>
      </c>
      <c r="G42" s="62" t="s">
        <v>32</v>
      </c>
      <c r="H42" s="28" t="s">
        <v>33</v>
      </c>
      <c r="I42" s="28" t="s">
        <v>35</v>
      </c>
      <c r="J42" s="63" t="s">
        <v>34</v>
      </c>
      <c r="K42" s="61" t="s">
        <v>36</v>
      </c>
    </row>
    <row r="43" spans="1:25" x14ac:dyDescent="0.25">
      <c r="A43" s="13" t="s">
        <v>24</v>
      </c>
      <c r="B43" s="19">
        <v>0.2802</v>
      </c>
      <c r="C43" s="23">
        <f>C23</f>
        <v>0.6</v>
      </c>
      <c r="D43" s="13">
        <f>C16</f>
        <v>1.8</v>
      </c>
      <c r="E43" s="13">
        <f>C43*365</f>
        <v>219</v>
      </c>
      <c r="F43" s="68">
        <f>3+E43</f>
        <v>222</v>
      </c>
      <c r="G43" s="23">
        <v>0.08</v>
      </c>
      <c r="H43" s="13">
        <v>0.24</v>
      </c>
      <c r="I43" s="13">
        <f>G43*365</f>
        <v>29.2</v>
      </c>
      <c r="J43" s="64">
        <f>110+I43</f>
        <v>139.19999999999999</v>
      </c>
      <c r="K43" s="21">
        <f>F43-J43</f>
        <v>82.800000000000011</v>
      </c>
    </row>
    <row r="44" spans="1:25" x14ac:dyDescent="0.25">
      <c r="A44" s="13" t="s">
        <v>25</v>
      </c>
      <c r="B44" s="19">
        <v>0.2802</v>
      </c>
      <c r="C44" s="23">
        <f>C23</f>
        <v>0.6</v>
      </c>
      <c r="D44" s="13">
        <f>C16</f>
        <v>1.8</v>
      </c>
      <c r="E44" s="13">
        <f t="shared" ref="E44:E47" si="12">C44*365</f>
        <v>219</v>
      </c>
      <c r="F44" s="68">
        <f>3+F43+E44</f>
        <v>444</v>
      </c>
      <c r="G44" s="23">
        <v>0.08</v>
      </c>
      <c r="H44" s="13">
        <v>0.24</v>
      </c>
      <c r="I44" s="13">
        <f t="shared" ref="I44:I47" si="13">G44*365</f>
        <v>29.2</v>
      </c>
      <c r="J44" s="64">
        <f>J43+I44</f>
        <v>168.39999999999998</v>
      </c>
      <c r="K44" s="21">
        <f>F44-J44</f>
        <v>275.60000000000002</v>
      </c>
    </row>
    <row r="45" spans="1:25" x14ac:dyDescent="0.25">
      <c r="A45" s="13" t="s">
        <v>26</v>
      </c>
      <c r="B45" s="19">
        <v>0.2802</v>
      </c>
      <c r="C45" s="23">
        <f>C23</f>
        <v>0.6</v>
      </c>
      <c r="D45" s="13">
        <f>C16</f>
        <v>1.8</v>
      </c>
      <c r="E45" s="13">
        <f t="shared" si="12"/>
        <v>219</v>
      </c>
      <c r="F45" s="68">
        <f>3+F44+E45</f>
        <v>666</v>
      </c>
      <c r="G45" s="23">
        <v>0.08</v>
      </c>
      <c r="H45" s="13">
        <v>0.24</v>
      </c>
      <c r="I45" s="13">
        <f t="shared" si="13"/>
        <v>29.2</v>
      </c>
      <c r="J45" s="64">
        <f>J44+I45</f>
        <v>197.59999999999997</v>
      </c>
      <c r="K45" s="21">
        <f>F45-J45</f>
        <v>468.40000000000003</v>
      </c>
    </row>
    <row r="46" spans="1:25" x14ac:dyDescent="0.25">
      <c r="A46" s="13" t="s">
        <v>27</v>
      </c>
      <c r="B46" s="19">
        <v>0.2802</v>
      </c>
      <c r="C46" s="23">
        <f>C23</f>
        <v>0.6</v>
      </c>
      <c r="D46" s="13">
        <f>C16</f>
        <v>1.8</v>
      </c>
      <c r="E46" s="13">
        <f t="shared" si="12"/>
        <v>219</v>
      </c>
      <c r="F46" s="68">
        <f>3+F45+E46</f>
        <v>888</v>
      </c>
      <c r="G46" s="23">
        <v>0.08</v>
      </c>
      <c r="H46" s="13">
        <v>0.24</v>
      </c>
      <c r="I46" s="13">
        <f t="shared" si="13"/>
        <v>29.2</v>
      </c>
      <c r="J46" s="64">
        <f>J45+I46</f>
        <v>226.79999999999995</v>
      </c>
      <c r="K46" s="21">
        <f>F46-J46</f>
        <v>661.2</v>
      </c>
    </row>
    <row r="47" spans="1:25" ht="15.75" thickBot="1" x14ac:dyDescent="0.3">
      <c r="A47" s="13" t="s">
        <v>28</v>
      </c>
      <c r="B47" s="19">
        <v>0.2802</v>
      </c>
      <c r="C47" s="57">
        <f>C23</f>
        <v>0.6</v>
      </c>
      <c r="D47" s="58">
        <f>C16</f>
        <v>1.8</v>
      </c>
      <c r="E47" s="58">
        <f t="shared" si="12"/>
        <v>219</v>
      </c>
      <c r="F47" s="69">
        <f>3+F46+E47</f>
        <v>1110</v>
      </c>
      <c r="G47" s="57">
        <v>0.08</v>
      </c>
      <c r="H47" s="58">
        <v>0.24</v>
      </c>
      <c r="I47" s="58">
        <f t="shared" si="13"/>
        <v>29.2</v>
      </c>
      <c r="J47" s="65">
        <f>J46+I47</f>
        <v>255.99999999999994</v>
      </c>
      <c r="K47" s="21">
        <f>F47-J47</f>
        <v>854</v>
      </c>
    </row>
    <row r="48" spans="1:25" x14ac:dyDescent="0.25">
      <c r="A48" s="8"/>
    </row>
    <row r="49" spans="1:11" ht="18.75" x14ac:dyDescent="0.25">
      <c r="A49" s="92" t="s">
        <v>42</v>
      </c>
      <c r="B49" s="92"/>
      <c r="C49" s="92"/>
      <c r="D49" s="92"/>
      <c r="E49" s="92"/>
      <c r="F49" s="92"/>
      <c r="G49" s="92"/>
      <c r="H49" s="92"/>
      <c r="I49" s="92"/>
      <c r="J49" s="92"/>
      <c r="K49" s="92"/>
    </row>
    <row r="50" spans="1:11" ht="28.5" customHeight="1" thickBot="1" x14ac:dyDescent="0.3">
      <c r="A50" s="93" t="s">
        <v>43</v>
      </c>
      <c r="B50" s="93"/>
      <c r="C50" s="93"/>
      <c r="D50" s="93"/>
      <c r="E50" s="93"/>
      <c r="F50" s="93"/>
      <c r="G50" s="93"/>
      <c r="H50" s="93"/>
      <c r="I50" s="93"/>
      <c r="J50" s="93"/>
      <c r="K50" s="93"/>
    </row>
    <row r="51" spans="1:11" x14ac:dyDescent="0.25">
      <c r="B51" s="53"/>
      <c r="C51" s="94" t="s">
        <v>39</v>
      </c>
      <c r="D51" s="95"/>
      <c r="E51" s="95"/>
      <c r="F51" s="96"/>
      <c r="G51" s="97" t="s">
        <v>30</v>
      </c>
      <c r="H51" s="98"/>
      <c r="I51" s="98"/>
      <c r="J51" s="99"/>
      <c r="K51" s="60"/>
    </row>
    <row r="52" spans="1:11" ht="90" x14ac:dyDescent="0.25">
      <c r="A52" s="12" t="s">
        <v>23</v>
      </c>
      <c r="B52" s="53" t="s">
        <v>29</v>
      </c>
      <c r="C52" s="66" t="s">
        <v>32</v>
      </c>
      <c r="D52" s="14" t="s">
        <v>33</v>
      </c>
      <c r="E52" s="14" t="s">
        <v>35</v>
      </c>
      <c r="F52" s="67" t="s">
        <v>34</v>
      </c>
      <c r="G52" s="54" t="s">
        <v>32</v>
      </c>
      <c r="H52" s="27" t="s">
        <v>33</v>
      </c>
      <c r="I52" s="27" t="s">
        <v>35</v>
      </c>
      <c r="J52" s="55" t="s">
        <v>34</v>
      </c>
      <c r="K52" s="61" t="s">
        <v>36</v>
      </c>
    </row>
    <row r="53" spans="1:11" x14ac:dyDescent="0.25">
      <c r="A53" s="13" t="s">
        <v>24</v>
      </c>
      <c r="B53" s="19">
        <v>0.2802</v>
      </c>
      <c r="C53" s="23">
        <v>0.6</v>
      </c>
      <c r="D53" s="13">
        <v>1.8</v>
      </c>
      <c r="E53" s="13">
        <f>C53*365</f>
        <v>219</v>
      </c>
      <c r="F53" s="67">
        <f>3+E53</f>
        <v>222</v>
      </c>
      <c r="G53" s="23">
        <f>G37</f>
        <v>0.08</v>
      </c>
      <c r="H53" s="13">
        <v>0.36</v>
      </c>
      <c r="I53" s="13">
        <f>G53*365</f>
        <v>29.2</v>
      </c>
      <c r="J53" s="56">
        <f>28+I53</f>
        <v>57.2</v>
      </c>
      <c r="K53" s="21">
        <f>F53-J53</f>
        <v>164.8</v>
      </c>
    </row>
    <row r="54" spans="1:11" x14ac:dyDescent="0.25">
      <c r="A54" s="13" t="s">
        <v>25</v>
      </c>
      <c r="B54" s="19">
        <v>0.2802</v>
      </c>
      <c r="C54" s="23">
        <v>0.6</v>
      </c>
      <c r="D54" s="13">
        <v>1.8</v>
      </c>
      <c r="E54" s="13">
        <f t="shared" ref="E54:E57" si="14">C54*365</f>
        <v>219</v>
      </c>
      <c r="F54" s="67">
        <f>3+F53+E54</f>
        <v>444</v>
      </c>
      <c r="G54" s="23">
        <f>G37</f>
        <v>0.08</v>
      </c>
      <c r="H54" s="13">
        <v>0.36</v>
      </c>
      <c r="I54" s="13">
        <f t="shared" ref="I54:I57" si="15">G54*365</f>
        <v>29.2</v>
      </c>
      <c r="J54" s="56">
        <f>J53+I54</f>
        <v>86.4</v>
      </c>
      <c r="K54" s="21">
        <f>F54-J54</f>
        <v>357.6</v>
      </c>
    </row>
    <row r="55" spans="1:11" x14ac:dyDescent="0.25">
      <c r="A55" s="13" t="s">
        <v>26</v>
      </c>
      <c r="B55" s="19">
        <v>0.2802</v>
      </c>
      <c r="C55" s="23">
        <v>0.6</v>
      </c>
      <c r="D55" s="13">
        <v>1.8</v>
      </c>
      <c r="E55" s="13">
        <f t="shared" si="14"/>
        <v>219</v>
      </c>
      <c r="F55" s="67">
        <f>3+F54+E55</f>
        <v>666</v>
      </c>
      <c r="G55" s="23">
        <f>G37</f>
        <v>0.08</v>
      </c>
      <c r="H55" s="13">
        <v>0.36</v>
      </c>
      <c r="I55" s="13">
        <f t="shared" si="15"/>
        <v>29.2</v>
      </c>
      <c r="J55" s="56">
        <f>28+J54+I55</f>
        <v>143.6</v>
      </c>
      <c r="K55" s="21">
        <f>F55-J55</f>
        <v>522.4</v>
      </c>
    </row>
    <row r="56" spans="1:11" x14ac:dyDescent="0.25">
      <c r="A56" s="13" t="s">
        <v>27</v>
      </c>
      <c r="B56" s="19">
        <v>0.2802</v>
      </c>
      <c r="C56" s="23">
        <v>0.6</v>
      </c>
      <c r="D56" s="13">
        <v>1.8</v>
      </c>
      <c r="E56" s="13">
        <f t="shared" si="14"/>
        <v>219</v>
      </c>
      <c r="F56" s="67">
        <f>3+F55+E56</f>
        <v>888</v>
      </c>
      <c r="G56" s="23">
        <f>G37</f>
        <v>0.08</v>
      </c>
      <c r="H56" s="13">
        <v>0.36</v>
      </c>
      <c r="I56" s="13">
        <f t="shared" si="15"/>
        <v>29.2</v>
      </c>
      <c r="J56" s="56">
        <f>J55+I56</f>
        <v>172.79999999999998</v>
      </c>
      <c r="K56" s="21">
        <f>F56-J56</f>
        <v>715.2</v>
      </c>
    </row>
    <row r="57" spans="1:11" ht="15.75" thickBot="1" x14ac:dyDescent="0.3">
      <c r="A57" s="13" t="s">
        <v>28</v>
      </c>
      <c r="B57" s="19">
        <v>0.2802</v>
      </c>
      <c r="C57" s="57">
        <v>0.6</v>
      </c>
      <c r="D57" s="58">
        <v>1.8</v>
      </c>
      <c r="E57" s="58">
        <f t="shared" si="14"/>
        <v>219</v>
      </c>
      <c r="F57" s="70">
        <f>3+F56+E57</f>
        <v>1110</v>
      </c>
      <c r="G57" s="57">
        <f>G37</f>
        <v>0.08</v>
      </c>
      <c r="H57" s="58">
        <v>0.36</v>
      </c>
      <c r="I57" s="58">
        <f t="shared" si="15"/>
        <v>29.2</v>
      </c>
      <c r="J57" s="59">
        <f>J56+I57</f>
        <v>201.99999999999997</v>
      </c>
      <c r="K57" s="21">
        <f>F57-J57</f>
        <v>908</v>
      </c>
    </row>
  </sheetData>
  <mergeCells count="22">
    <mergeCell ref="A49:K49"/>
    <mergeCell ref="A50:K50"/>
    <mergeCell ref="C51:F51"/>
    <mergeCell ref="G51:J51"/>
    <mergeCell ref="C31:F31"/>
    <mergeCell ref="G31:J31"/>
    <mergeCell ref="C41:F41"/>
    <mergeCell ref="G41:J41"/>
    <mergeCell ref="A40:K40"/>
    <mergeCell ref="O40:Q40"/>
    <mergeCell ref="L31:L37"/>
    <mergeCell ref="B1:R1"/>
    <mergeCell ref="E20:G21"/>
    <mergeCell ref="B20:D21"/>
    <mergeCell ref="A30:K30"/>
    <mergeCell ref="A39:K39"/>
    <mergeCell ref="A29:K29"/>
    <mergeCell ref="E13:G14"/>
    <mergeCell ref="H13:J14"/>
    <mergeCell ref="B13:D14"/>
    <mergeCell ref="H20:J21"/>
    <mergeCell ref="B7:D7"/>
  </mergeCells>
  <pageMargins left="0.7" right="0.7" top="0.75" bottom="0.75" header="0.3" footer="0.3"/>
  <pageSetup paperSize="9" orientation="portrait" horizontalDpi="300" verticalDpi="300" r:id="rId1"/>
  <ignoredErrors>
    <ignoredError sqref="F35 C16:C18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Сравнение газ-электро</vt:lpstr>
      <vt:lpstr>Сравнение ламп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Alec</dc:creator>
  <cp:lastModifiedBy>Alec</cp:lastModifiedBy>
  <dcterms:created xsi:type="dcterms:W3CDTF">2013-01-25T09:36:30Z</dcterms:created>
  <dcterms:modified xsi:type="dcterms:W3CDTF">2013-01-27T09:01:24Z</dcterms:modified>
</cp:coreProperties>
</file>